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исп.сметы2014 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<sst xmlns="http://schemas.openxmlformats.org/spreadsheetml/2006/main" count="62" uniqueCount="61">
  <si>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Содержание общего имущества дома</t>
  </si>
  <si>
    <t>АППЗ</t>
  </si>
  <si>
    <t>АХР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</si>
  <si>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</si>
  <si>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</si>
  <si>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</si>
  <si>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</si>
  <si>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</si>
  <si>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</si>
  <si>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</si>
  <si>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№ п/п</t>
  </si>
  <si>
    <t>Наименование статьи</t>
  </si>
  <si>
    <t xml:space="preserve"> по статьям</t>
  </si>
  <si>
    <t>ПЗУ</t>
  </si>
  <si>
    <t>Эксплуатация приборов учета</t>
  </si>
  <si>
    <t>Горячая вода</t>
  </si>
  <si>
    <t>Отопление</t>
  </si>
  <si>
    <t>Телеантенна</t>
  </si>
  <si>
    <t>Радиоточка</t>
  </si>
  <si>
    <t>Электроэнергия/арендаторы/</t>
  </si>
  <si>
    <t>Электроэнергия/МОП/</t>
  </si>
  <si>
    <t>Начисление в тарифах на 01.05.15</t>
  </si>
  <si>
    <t xml:space="preserve"> расходы по фактическим расходам 2014 г</t>
  </si>
  <si>
    <t>Всего за 2 года</t>
  </si>
  <si>
    <t>2.2.</t>
  </si>
  <si>
    <t>2.3.</t>
  </si>
  <si>
    <t>2.4.</t>
  </si>
  <si>
    <t>2.5.</t>
  </si>
  <si>
    <t>2.6.</t>
  </si>
  <si>
    <t>2.7.</t>
  </si>
  <si>
    <t>2.8.</t>
  </si>
  <si>
    <t>ремонт лифтов</t>
  </si>
  <si>
    <t>2.9.</t>
  </si>
  <si>
    <t>ремонт системы АППЗ, приборов учета воды и тепла, , системы пожаротушения и дымоудаления</t>
  </si>
  <si>
    <t>2.10.</t>
  </si>
  <si>
    <t>обследование и ремонт фасада</t>
  </si>
  <si>
    <t>2.11.</t>
  </si>
  <si>
    <t>2.12.</t>
  </si>
  <si>
    <t xml:space="preserve">ремонт асфальтового покрытия </t>
  </si>
  <si>
    <t>2.13.</t>
  </si>
  <si>
    <t>ремонт ручек входных дверей, стеклопакетов</t>
  </si>
  <si>
    <t>2.14.</t>
  </si>
  <si>
    <t>обследование системы вентиляции методом видеосканирования, очистка шахт</t>
  </si>
  <si>
    <t>2.15.</t>
  </si>
  <si>
    <t>ООО " Невский дом" ( в рамках договора)</t>
  </si>
  <si>
    <t>ремонт и частичная замена на металопластик труб розливов холодного водоснабжения</t>
  </si>
  <si>
    <t>установка потолков " грильято" на 1 этажах парадных 3,5,9</t>
  </si>
  <si>
    <t>Мытье фасадного  стекла за счет целевых взносов с владельцев квартир, имеющие фасадное остекление по проекту дома</t>
  </si>
  <si>
    <t>Перерасход по смете за 2 года покрыт из доходов от коммерческой деятельности</t>
  </si>
  <si>
    <t>Итого</t>
  </si>
  <si>
    <t>окраска и ремонт ограждений газонов 1200 м.п, окраска металлоконструкций на кровле</t>
  </si>
  <si>
    <t>ремонт кровли, парапетов, , герметизация швов</t>
  </si>
  <si>
    <t>ремонт и замена видеокамер, видеорегистраторов, системы домофонии, установка доп. Видеокамер, ремонт шлагбаумов</t>
  </si>
  <si>
    <t>ремонты неотложного и аварийного характера по решению правления</t>
  </si>
  <si>
    <t>ремонт и окраска ограждений</t>
  </si>
  <si>
    <t>ремонт ИТП</t>
  </si>
  <si>
    <t xml:space="preserve">                                                                                                          Смета расходов и доходов  с 01.05.2015 по 01.05.2017 г.  </t>
  </si>
  <si>
    <t>Приложение №1 к материалам собрания ТСЖ "Янтарный берег-1"</t>
  </si>
  <si>
    <t>косметический ремонт 1 этажей парадных 3,4,5,частично 8,9 ( окраска стен и потолков, радиаторов произведен в апреле-мае 2015)</t>
  </si>
  <si>
    <t>2.16.</t>
  </si>
  <si>
    <t>2.17.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</si>
</sst>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#,##0.0"/>
    <numFmt numFmtId="167" formatCode="[$-FC19]dd\ mmmm\ yyyy\ &quot;г.&quot;"/>
    <numFmt numFmtId="168" formatCode="0.000"/>
    <numFmt numFmtId="169" formatCode="_-* #,##0.0_р_._-;\-* #,##0.0_р_._-;_-* &quot;-&quot;??_р_._-;_-@_-"/>
    <numFmt numFmtId="170" formatCode="_-* #,##0_р_._-;\-* #,##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#,##0.000_р_._-;\-* #,##0.000_р_._-;_-* &quot;-&quot;??_р_.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9" borderId="0" applyNumberFormat="0" applyBorder="0" applyAlignment="0" applyProtection="0"/>
    <xf numFmtId="0" fontId="20" fillId="3" borderId="0" applyNumberFormat="0" applyBorder="0" applyAlignment="0" applyProtection="0"/>
    <xf numFmtId="0" fontId="12" fillId="30" borderId="1" applyNumberFormat="0" applyAlignment="0" applyProtection="0"/>
    <xf numFmtId="0" fontId="17" fillId="31" borderId="2" applyNumberFormat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7" borderId="1" applyNumberFormat="0" applyAlignment="0" applyProtection="0"/>
    <xf numFmtId="0" fontId="22" fillId="0" borderId="6" applyNumberFormat="0" applyFill="0" applyAlignment="0" applyProtection="0"/>
    <xf numFmtId="0" fontId="19" fillId="32" borderId="0" applyNumberFormat="0" applyBorder="0" applyAlignment="0" applyProtection="0"/>
    <xf numFmtId="0" fontId="8" fillId="33" borderId="7" applyNumberFormat="0" applyFont="0" applyAlignment="0" applyProtection="0"/>
    <xf numFmtId="0" fontId="11" fillId="30" borderId="8" applyNumberFormat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10" applyNumberFormat="0" applyAlignment="0" applyProtection="0"/>
    <xf numFmtId="0" fontId="31" fillId="41" borderId="11" applyNumberFormat="0" applyAlignment="0" applyProtection="0"/>
    <xf numFmtId="0" fontId="32" fillId="41" borderId="10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42" borderId="16" applyNumberFormat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6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47" borderId="0" xfId="0" applyFont="1" applyFill="1" applyAlignment="1">
      <alignment horizontal="left"/>
    </xf>
    <xf numFmtId="0" fontId="0" fillId="47" borderId="0" xfId="0" applyFont="1" applyFill="1" applyAlignment="1">
      <alignment/>
    </xf>
    <xf numFmtId="2" fontId="3" fillId="47" borderId="19" xfId="0" applyNumberFormat="1" applyFont="1" applyFill="1" applyBorder="1" applyAlignment="1">
      <alignment horizontal="left" wrapText="1"/>
    </xf>
    <xf numFmtId="0" fontId="1" fillId="47" borderId="0" xfId="0" applyFont="1" applyFill="1" applyBorder="1" applyAlignment="1">
      <alignment horizontal="center"/>
    </xf>
    <xf numFmtId="0" fontId="0" fillId="47" borderId="19" xfId="0" applyFont="1" applyFill="1" applyBorder="1" applyAlignment="1">
      <alignment/>
    </xf>
    <xf numFmtId="4" fontId="1" fillId="47" borderId="19" xfId="0" applyNumberFormat="1" applyFont="1" applyFill="1" applyBorder="1" applyAlignment="1">
      <alignment horizontal="right"/>
    </xf>
    <xf numFmtId="2" fontId="0" fillId="47" borderId="19" xfId="0" applyNumberFormat="1" applyFont="1" applyFill="1" applyBorder="1" applyAlignment="1">
      <alignment horizontal="right"/>
    </xf>
    <xf numFmtId="0" fontId="0" fillId="47" borderId="19" xfId="0" applyFont="1" applyFill="1" applyBorder="1" applyAlignment="1">
      <alignment horizontal="center"/>
    </xf>
    <xf numFmtId="2" fontId="1" fillId="47" borderId="20" xfId="0" applyNumberFormat="1" applyFont="1" applyFill="1" applyBorder="1" applyAlignment="1">
      <alignment horizontal="center"/>
    </xf>
    <xf numFmtId="0" fontId="0" fillId="47" borderId="0" xfId="0" applyFont="1" applyFill="1" applyAlignment="1">
      <alignment horizontal="center"/>
    </xf>
    <xf numFmtId="0" fontId="7" fillId="47" borderId="19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wrapText="1"/>
    </xf>
    <xf numFmtId="0" fontId="4" fillId="47" borderId="19" xfId="0" applyFont="1" applyFill="1" applyBorder="1" applyAlignment="1">
      <alignment horizontal="center" vertical="center" wrapText="1"/>
    </xf>
    <xf numFmtId="2" fontId="1" fillId="47" borderId="19" xfId="0" applyNumberFormat="1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0" fillId="47" borderId="0" xfId="0" applyFont="1" applyFill="1" applyAlignment="1">
      <alignment horizontal="center"/>
    </xf>
    <xf numFmtId="2" fontId="6" fillId="47" borderId="19" xfId="0" applyNumberFormat="1" applyFont="1" applyFill="1" applyBorder="1" applyAlignment="1">
      <alignment horizontal="left"/>
    </xf>
    <xf numFmtId="0" fontId="0" fillId="47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47" borderId="0" xfId="0" applyFont="1" applyFill="1" applyAlignment="1">
      <alignment horizontal="center"/>
    </xf>
    <xf numFmtId="0" fontId="1" fillId="47" borderId="0" xfId="0" applyFont="1" applyFill="1" applyBorder="1" applyAlignment="1">
      <alignment/>
    </xf>
    <xf numFmtId="0" fontId="7" fillId="47" borderId="23" xfId="0" applyFont="1" applyFill="1" applyBorder="1" applyAlignment="1">
      <alignment horizontal="center" vertical="center" wrapText="1"/>
    </xf>
    <xf numFmtId="0" fontId="0" fillId="47" borderId="23" xfId="0" applyFont="1" applyFill="1" applyBorder="1" applyAlignment="1">
      <alignment horizontal="center" vertical="center" wrapText="1"/>
    </xf>
    <xf numFmtId="4" fontId="0" fillId="47" borderId="19" xfId="0" applyNumberFormat="1" applyFont="1" applyFill="1" applyBorder="1" applyAlignment="1">
      <alignment horizontal="right"/>
    </xf>
    <xf numFmtId="0" fontId="3" fillId="47" borderId="19" xfId="0" applyFont="1" applyFill="1" applyBorder="1" applyAlignment="1">
      <alignment wrapText="1"/>
    </xf>
    <xf numFmtId="4" fontId="0" fillId="47" borderId="19" xfId="0" applyNumberFormat="1" applyFont="1" applyFill="1" applyBorder="1" applyAlignment="1">
      <alignment horizontal="right" vertical="center"/>
    </xf>
    <xf numFmtId="0" fontId="0" fillId="47" borderId="0" xfId="0" applyFont="1" applyFill="1" applyAlignment="1">
      <alignment horizontal="right"/>
    </xf>
    <xf numFmtId="4" fontId="0" fillId="47" borderId="0" xfId="0" applyNumberFormat="1" applyFont="1" applyFill="1" applyAlignment="1">
      <alignment horizontal="center"/>
    </xf>
    <xf numFmtId="4" fontId="1" fillId="0" borderId="20" xfId="0" applyNumberFormat="1" applyFont="1" applyBorder="1" applyAlignment="1">
      <alignment horizontal="center"/>
    </xf>
    <xf numFmtId="2" fontId="6" fillId="47" borderId="19" xfId="0" applyNumberFormat="1" applyFont="1" applyFill="1" applyBorder="1" applyAlignment="1">
      <alignment horizontal="left" wrapText="1"/>
    </xf>
    <xf numFmtId="0" fontId="0" fillId="47" borderId="19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7">
      <selection activeCell="B36" sqref="B36"/>
    </sheetView>
  </sheetViews>
  <sheetFormatPr defaultColWidth="9.00390625" defaultRowHeight="16.5" customHeight="1"/>
  <cols>
    <col min="1" max="1" width="5.875" style="16" customWidth="1"/>
    <col min="2" max="2" width="50.00390625" style="16" customWidth="1"/>
    <col min="3" max="3" width="19.75390625" style="17" customWidth="1"/>
    <col min="4" max="4" width="21.25390625" style="16" customWidth="1"/>
    <col min="5" max="16384" width="9.125" style="16" customWidth="1"/>
  </cols>
  <sheetData>
    <row r="1" spans="1:4" ht="16.5" customHeight="1">
      <c r="A1" s="1"/>
      <c r="B1" s="2"/>
      <c r="C1" s="10"/>
      <c r="D1" s="10"/>
    </row>
    <row r="2" spans="1:4" ht="16.5" customHeight="1">
      <c r="A2" s="1"/>
      <c r="B2" s="16" t="s">
        <v>57</v>
      </c>
      <c r="C2" s="10"/>
      <c r="D2" s="10"/>
    </row>
    <row r="3" spans="1:4" ht="16.5" customHeight="1">
      <c r="A3" s="2"/>
      <c r="B3" s="2"/>
      <c r="C3" s="10"/>
      <c r="D3" s="10"/>
    </row>
    <row r="4" spans="1:4" ht="16.5" customHeight="1">
      <c r="A4" s="2"/>
      <c r="B4" s="2"/>
      <c r="C4" s="10"/>
      <c r="D4" s="10"/>
    </row>
    <row r="5" spans="1:4" ht="16.5" customHeight="1">
      <c r="A5" s="21" t="s">
        <v>56</v>
      </c>
      <c r="B5" s="21"/>
      <c r="C5" s="21"/>
      <c r="D5" s="21"/>
    </row>
    <row r="6" spans="1:4" ht="31.5" customHeight="1">
      <c r="A6" s="2"/>
      <c r="B6" s="22"/>
      <c r="C6" s="4"/>
      <c r="D6" s="10"/>
    </row>
    <row r="7" spans="1:4" ht="15.75" customHeight="1">
      <c r="A7" s="2"/>
      <c r="B7" s="2"/>
      <c r="C7" s="10"/>
      <c r="D7" s="10"/>
    </row>
    <row r="8" spans="1:4" ht="36">
      <c r="A8" s="12" t="s">
        <v>10</v>
      </c>
      <c r="B8" s="11" t="s">
        <v>11</v>
      </c>
      <c r="C8" s="23" t="s">
        <v>21</v>
      </c>
      <c r="D8" s="14" t="s">
        <v>22</v>
      </c>
    </row>
    <row r="9" spans="1:4" ht="18.75" customHeight="1">
      <c r="A9" s="12"/>
      <c r="B9" s="11"/>
      <c r="C9" s="24" t="s">
        <v>12</v>
      </c>
      <c r="D9" s="24" t="s">
        <v>12</v>
      </c>
    </row>
    <row r="10" spans="1:4" ht="24.75" customHeight="1">
      <c r="A10" s="8">
        <v>1</v>
      </c>
      <c r="B10" s="3" t="s">
        <v>0</v>
      </c>
      <c r="C10" s="25">
        <f>1592193.78*2</f>
        <v>3184387.56</v>
      </c>
      <c r="D10" s="25">
        <f>1817208.2*2</f>
        <v>3634416.4</v>
      </c>
    </row>
    <row r="11" spans="1:4" ht="23.25" customHeight="1">
      <c r="A11" s="8">
        <v>2</v>
      </c>
      <c r="B11" s="26" t="s">
        <v>3</v>
      </c>
      <c r="C11" s="25">
        <f>1813529.76*2</f>
        <v>3627059.52</v>
      </c>
      <c r="D11" s="25">
        <f>C11</f>
        <v>3627059.52</v>
      </c>
    </row>
    <row r="12" spans="1:4" ht="23.25" customHeight="1">
      <c r="A12" s="8" t="s">
        <v>24</v>
      </c>
      <c r="B12" s="26" t="s">
        <v>44</v>
      </c>
      <c r="C12" s="25">
        <v>927733</v>
      </c>
      <c r="D12" s="25"/>
    </row>
    <row r="13" spans="1:4" ht="23.25" customHeight="1">
      <c r="A13" s="8" t="s">
        <v>25</v>
      </c>
      <c r="B13" s="26" t="s">
        <v>51</v>
      </c>
      <c r="C13" s="25">
        <v>300000</v>
      </c>
      <c r="D13" s="25"/>
    </row>
    <row r="14" spans="1:4" ht="23.25" customHeight="1">
      <c r="A14" s="8" t="s">
        <v>26</v>
      </c>
      <c r="B14" s="26" t="s">
        <v>50</v>
      </c>
      <c r="C14" s="25">
        <v>250000</v>
      </c>
      <c r="D14" s="25"/>
    </row>
    <row r="15" spans="1:4" ht="23.25" customHeight="1">
      <c r="A15" s="8" t="s">
        <v>27</v>
      </c>
      <c r="B15" s="26" t="s">
        <v>45</v>
      </c>
      <c r="C15" s="25">
        <v>300000</v>
      </c>
      <c r="D15" s="25"/>
    </row>
    <row r="16" spans="1:4" ht="36" customHeight="1">
      <c r="A16" s="8" t="s">
        <v>28</v>
      </c>
      <c r="B16" s="26" t="s">
        <v>58</v>
      </c>
      <c r="C16" s="25">
        <v>250000</v>
      </c>
      <c r="D16" s="25"/>
    </row>
    <row r="17" spans="1:4" ht="23.25" customHeight="1">
      <c r="A17" s="8" t="s">
        <v>29</v>
      </c>
      <c r="B17" s="26" t="s">
        <v>46</v>
      </c>
      <c r="C17" s="25">
        <v>180000</v>
      </c>
      <c r="D17" s="25"/>
    </row>
    <row r="18" spans="1:4" ht="23.25" customHeight="1">
      <c r="A18" s="8" t="s">
        <v>30</v>
      </c>
      <c r="B18" s="26" t="s">
        <v>31</v>
      </c>
      <c r="C18" s="25">
        <v>200000</v>
      </c>
      <c r="D18" s="25"/>
    </row>
    <row r="19" spans="1:4" ht="23.25" customHeight="1">
      <c r="A19" s="8" t="s">
        <v>32</v>
      </c>
      <c r="B19" s="26" t="s">
        <v>33</v>
      </c>
      <c r="C19" s="25">
        <v>100000</v>
      </c>
      <c r="D19" s="25"/>
    </row>
    <row r="20" spans="1:4" ht="23.25" customHeight="1">
      <c r="A20" s="8" t="s">
        <v>34</v>
      </c>
      <c r="B20" s="26" t="s">
        <v>35</v>
      </c>
      <c r="C20" s="25">
        <v>100000</v>
      </c>
      <c r="D20" s="25"/>
    </row>
    <row r="21" spans="1:4" ht="23.25" customHeight="1">
      <c r="A21" s="8" t="s">
        <v>36</v>
      </c>
      <c r="B21" s="26" t="s">
        <v>53</v>
      </c>
      <c r="C21" s="25">
        <v>200000</v>
      </c>
      <c r="D21" s="25"/>
    </row>
    <row r="22" spans="1:4" ht="23.25" customHeight="1">
      <c r="A22" s="8" t="s">
        <v>37</v>
      </c>
      <c r="B22" s="26" t="s">
        <v>38</v>
      </c>
      <c r="C22" s="25">
        <v>100000</v>
      </c>
      <c r="D22" s="25"/>
    </row>
    <row r="23" spans="1:4" ht="23.25" customHeight="1">
      <c r="A23" s="8" t="s">
        <v>39</v>
      </c>
      <c r="B23" s="26" t="s">
        <v>40</v>
      </c>
      <c r="C23" s="25">
        <v>49355.52</v>
      </c>
      <c r="D23" s="25"/>
    </row>
    <row r="24" spans="1:4" ht="23.25" customHeight="1">
      <c r="A24" s="8" t="s">
        <v>41</v>
      </c>
      <c r="B24" s="26" t="s">
        <v>42</v>
      </c>
      <c r="C24" s="25">
        <v>50000</v>
      </c>
      <c r="D24" s="25"/>
    </row>
    <row r="25" spans="1:4" ht="23.25" customHeight="1">
      <c r="A25" s="8" t="s">
        <v>43</v>
      </c>
      <c r="B25" s="26" t="s">
        <v>54</v>
      </c>
      <c r="C25" s="25">
        <v>250000</v>
      </c>
      <c r="D25" s="25"/>
    </row>
    <row r="26" spans="1:4" ht="23.25" customHeight="1">
      <c r="A26" s="32" t="s">
        <v>59</v>
      </c>
      <c r="B26" s="26" t="s">
        <v>55</v>
      </c>
      <c r="C26" s="25">
        <v>200000</v>
      </c>
      <c r="D26" s="25"/>
    </row>
    <row r="27" spans="1:4" ht="23.25" customHeight="1">
      <c r="A27" s="32" t="s">
        <v>60</v>
      </c>
      <c r="B27" s="26" t="s">
        <v>52</v>
      </c>
      <c r="C27" s="25">
        <v>169971</v>
      </c>
      <c r="D27" s="25"/>
    </row>
    <row r="28" spans="1:4" ht="16.5" customHeight="1">
      <c r="A28" s="8">
        <v>3</v>
      </c>
      <c r="B28" s="26" t="s">
        <v>4</v>
      </c>
      <c r="C28" s="25">
        <f>460520.61*2</f>
        <v>921041.22</v>
      </c>
      <c r="D28" s="25">
        <f>450010.44*2</f>
        <v>900020.88</v>
      </c>
    </row>
    <row r="29" spans="1:4" ht="19.5" customHeight="1">
      <c r="A29" s="8">
        <v>4</v>
      </c>
      <c r="B29" s="26" t="s">
        <v>5</v>
      </c>
      <c r="C29" s="25">
        <f>457928.58*2</f>
        <v>915857.16</v>
      </c>
      <c r="D29" s="25">
        <f>634943.28*2</f>
        <v>1269886.56</v>
      </c>
    </row>
    <row r="30" spans="1:4" ht="23.25" customHeight="1">
      <c r="A30" s="8">
        <v>5</v>
      </c>
      <c r="B30" s="26" t="s">
        <v>6</v>
      </c>
      <c r="C30" s="25">
        <f>642589.2*2</f>
        <v>1285178.4</v>
      </c>
      <c r="D30" s="25">
        <f>775932.24*2</f>
        <v>1551864.48</v>
      </c>
    </row>
    <row r="31" spans="1:4" ht="24.75" customHeight="1">
      <c r="A31" s="8">
        <v>6</v>
      </c>
      <c r="B31" s="26" t="s">
        <v>7</v>
      </c>
      <c r="C31" s="25">
        <f>761725.56*2</f>
        <v>1523451.12</v>
      </c>
      <c r="D31" s="25">
        <f>724533.16*2</f>
        <v>1449066.32</v>
      </c>
    </row>
    <row r="32" spans="1:4" ht="24" customHeight="1">
      <c r="A32" s="8">
        <v>7</v>
      </c>
      <c r="B32" s="26" t="s">
        <v>8</v>
      </c>
      <c r="C32" s="25">
        <f>1270899.18*2</f>
        <v>2541798.36</v>
      </c>
      <c r="D32" s="25">
        <f>761674.8*2</f>
        <v>1523349.6</v>
      </c>
    </row>
    <row r="33" spans="1:4" ht="22.5" customHeight="1">
      <c r="A33" s="8">
        <v>8</v>
      </c>
      <c r="B33" s="26" t="s">
        <v>9</v>
      </c>
      <c r="C33" s="25">
        <f>2263423.86*2</f>
        <v>4526847.72</v>
      </c>
      <c r="D33" s="25">
        <f>2176552.2*2</f>
        <v>4353104.4</v>
      </c>
    </row>
    <row r="34" spans="1:4" ht="18.75" customHeight="1">
      <c r="A34" s="19">
        <v>9</v>
      </c>
      <c r="B34" s="26" t="s">
        <v>15</v>
      </c>
      <c r="C34" s="25">
        <f>1862363.65*2</f>
        <v>3724727.3</v>
      </c>
      <c r="D34" s="27">
        <v>18855580.48</v>
      </c>
    </row>
    <row r="35" spans="1:4" ht="23.25" customHeight="1">
      <c r="A35" s="20"/>
      <c r="B35" s="26" t="s">
        <v>16</v>
      </c>
      <c r="C35" s="25">
        <f>7565426.59*2</f>
        <v>15130853.18</v>
      </c>
      <c r="D35" s="27"/>
    </row>
    <row r="36" spans="1:4" ht="28.5" customHeight="1">
      <c r="A36" s="8">
        <v>11</v>
      </c>
      <c r="B36" s="26" t="s">
        <v>17</v>
      </c>
      <c r="C36" s="25">
        <f>490500*2</f>
        <v>981000</v>
      </c>
      <c r="D36" s="25">
        <f>490500*2</f>
        <v>981000</v>
      </c>
    </row>
    <row r="37" spans="1:4" ht="25.5" customHeight="1">
      <c r="A37" s="8">
        <v>12</v>
      </c>
      <c r="B37" s="26" t="s">
        <v>18</v>
      </c>
      <c r="C37" s="25">
        <f>225108.6*2</f>
        <v>450217.2</v>
      </c>
      <c r="D37" s="25">
        <f>224329.2*2</f>
        <v>448658.4</v>
      </c>
    </row>
    <row r="38" spans="1:4" ht="16.5" customHeight="1">
      <c r="A38" s="8">
        <v>13</v>
      </c>
      <c r="B38" s="26" t="s">
        <v>1</v>
      </c>
      <c r="C38" s="25">
        <f>129480.39*2</f>
        <v>258960.78</v>
      </c>
      <c r="D38" s="25">
        <f>130720*2</f>
        <v>261440</v>
      </c>
    </row>
    <row r="39" spans="1:4" ht="18" customHeight="1">
      <c r="A39" s="8">
        <v>14</v>
      </c>
      <c r="B39" s="26" t="s">
        <v>2</v>
      </c>
      <c r="C39" s="25">
        <f>856785.6*2</f>
        <v>1713571.2</v>
      </c>
      <c r="D39" s="25">
        <f>1159101.2*2</f>
        <v>2318202.4</v>
      </c>
    </row>
    <row r="40" spans="1:4" ht="18.75" customHeight="1">
      <c r="A40" s="8">
        <v>15</v>
      </c>
      <c r="B40" s="26" t="s">
        <v>13</v>
      </c>
      <c r="C40" s="28">
        <f>167378.07*2</f>
        <v>334756.14</v>
      </c>
      <c r="D40" s="25">
        <f>225600*2</f>
        <v>451200</v>
      </c>
    </row>
    <row r="41" spans="1:4" ht="38.25" customHeight="1">
      <c r="A41" s="8">
        <v>17</v>
      </c>
      <c r="B41" s="26" t="s">
        <v>47</v>
      </c>
      <c r="C41" s="25">
        <f>67299.3*2</f>
        <v>134598.6</v>
      </c>
      <c r="D41" s="25">
        <f>67299.3*2</f>
        <v>134598.6</v>
      </c>
    </row>
    <row r="42" spans="1:4" ht="24" customHeight="1">
      <c r="A42" s="8">
        <v>19</v>
      </c>
      <c r="B42" s="26" t="s">
        <v>19</v>
      </c>
      <c r="C42" s="25">
        <f>82127*2</f>
        <v>164254</v>
      </c>
      <c r="D42" s="25">
        <f>82127*2</f>
        <v>164254</v>
      </c>
    </row>
    <row r="43" spans="1:4" ht="18" customHeight="1">
      <c r="A43" s="8">
        <v>20</v>
      </c>
      <c r="B43" s="26" t="s">
        <v>20</v>
      </c>
      <c r="C43" s="25">
        <f>449217.98*2</f>
        <v>898435.96</v>
      </c>
      <c r="D43" s="7">
        <f>C43</f>
        <v>898435.96</v>
      </c>
    </row>
    <row r="44" spans="1:4" ht="21.75" customHeight="1">
      <c r="A44" s="8">
        <v>21</v>
      </c>
      <c r="B44" s="26" t="s">
        <v>14</v>
      </c>
      <c r="C44" s="25">
        <f>289165.11*2</f>
        <v>578330.22</v>
      </c>
      <c r="D44" s="25">
        <f>517490.87*2</f>
        <v>1034981.74</v>
      </c>
    </row>
    <row r="45" spans="1:4" ht="18" customHeight="1">
      <c r="A45" s="5"/>
      <c r="B45" s="18" t="s">
        <v>23</v>
      </c>
      <c r="C45" s="6">
        <f>SUM(C28:C44)+C11+C10</f>
        <v>42895325.64000001</v>
      </c>
      <c r="D45" s="6">
        <f>SUM(D10:D44)</f>
        <v>43857119.74</v>
      </c>
    </row>
    <row r="46" spans="1:4" ht="23.25" customHeight="1">
      <c r="A46" s="5"/>
      <c r="B46" s="31" t="s">
        <v>48</v>
      </c>
      <c r="C46" s="30">
        <f>D45-C45</f>
        <v>961794.099999994</v>
      </c>
      <c r="D46" s="6"/>
    </row>
    <row r="47" spans="1:4" ht="24" customHeight="1">
      <c r="A47" s="5"/>
      <c r="B47" s="13" t="s">
        <v>49</v>
      </c>
      <c r="C47" s="9">
        <f>C45+C46</f>
        <v>43857119.74</v>
      </c>
      <c r="D47" s="15">
        <f>D45</f>
        <v>43857119.74</v>
      </c>
    </row>
    <row r="48" spans="1:4" ht="16.5" customHeight="1">
      <c r="A48" s="2"/>
      <c r="B48" s="2"/>
      <c r="C48" s="29"/>
      <c r="D48" s="10"/>
    </row>
    <row r="49" spans="1:4" ht="16.5" customHeight="1">
      <c r="A49" s="2"/>
      <c r="B49" s="2"/>
      <c r="C49" s="10"/>
      <c r="D49" s="10"/>
    </row>
  </sheetData>
  <sheetProtection/>
  <printOptions/>
  <pageMargins left="0.49" right="0.21" top="0.5" bottom="0.34" header="0.27" footer="0.25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SOLOVJOVA_EJ</cp:lastModifiedBy>
  <cp:lastPrinted>2015-05-04T15:04:39Z</cp:lastPrinted>
  <dcterms:created xsi:type="dcterms:W3CDTF">2008-04-20T04:44:07Z</dcterms:created>
  <dcterms:modified xsi:type="dcterms:W3CDTF">2015-05-14T17:03:41Z</dcterms:modified>
  <cp:category/>
  <cp:version/>
  <cp:contentType/>
  <cp:contentStatus/>
</cp:coreProperties>
</file>